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П11Ф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48" i="1"/>
  <c r="A48"/>
  <c r="D46"/>
  <c r="A46"/>
  <c r="D45"/>
  <c r="A45"/>
  <c r="D44"/>
  <c r="A44"/>
  <c r="D43"/>
  <c r="A43"/>
  <c r="D42"/>
  <c r="A42"/>
  <c r="D41"/>
  <c r="A41"/>
  <c r="D40"/>
  <c r="A40"/>
  <c r="D39"/>
  <c r="A39"/>
  <c r="D38"/>
  <c r="A38"/>
  <c r="D35"/>
  <c r="A35"/>
  <c r="D34"/>
  <c r="A34"/>
  <c r="D33"/>
  <c r="A33"/>
  <c r="D32"/>
  <c r="A32"/>
  <c r="A30"/>
  <c r="D29"/>
  <c r="A29"/>
  <c r="D26"/>
  <c r="A26"/>
  <c r="D25"/>
  <c r="A25"/>
  <c r="D24"/>
  <c r="A24"/>
  <c r="D23"/>
  <c r="A23"/>
  <c r="A21"/>
  <c r="D20"/>
  <c r="D15" s="1"/>
  <c r="A20"/>
  <c r="D19"/>
  <c r="A19"/>
  <c r="D18"/>
  <c r="A18"/>
  <c r="D17"/>
  <c r="A17"/>
  <c r="A15"/>
  <c r="D30" l="1"/>
  <c r="D27" s="1"/>
  <c r="D21"/>
  <c r="D36"/>
</calcChain>
</file>

<file path=xl/sharedStrings.xml><?xml version="1.0" encoding="utf-8"?>
<sst xmlns="http://schemas.openxmlformats.org/spreadsheetml/2006/main" count="53" uniqueCount="50">
  <si>
    <t>Форма № 8</t>
  </si>
  <si>
    <t>ПЕРВЫЙ ФИНАНСОВЫЙ ОТЧЕТ</t>
  </si>
  <si>
    <t>(первый (итоговый) финансовый отчет, сводные сведения)</t>
  </si>
  <si>
    <t>(фамилия, имя и отчество кандидата, номер одномандатного избирательного округа или  наименование избирательного объединения)</t>
  </si>
  <si>
    <t>(номер специального избирательного счета,  наименование и адрес  филиала Сбербанка России)</t>
  </si>
  <si>
    <t>Строка финансового отчета</t>
  </si>
  <si>
    <t>Шифр строки</t>
  </si>
  <si>
    <t>Сумма, руб.</t>
  </si>
  <si>
    <t>Примечание</t>
  </si>
  <si>
    <t>Поступило средств в избирательный фонд, всего</t>
  </si>
  <si>
    <t xml:space="preserve">           в том числе</t>
  </si>
  <si>
    <t>Поступило средств в установленном порядке для формирования избирательного фонда</t>
  </si>
  <si>
    <t xml:space="preserve">           из них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</si>
  <si>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</si>
  <si>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</si>
  <si>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</si>
  <si>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</si>
  <si>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частей 5 и 7 ст. 67 Избирательного кодекса Белгородской области от 01.04.05 г., № 182</t>
  </si>
  <si>
    <t xml:space="preserve">         из них</t>
  </si>
  <si>
    <t>Средства, выделенные кандидату выдвинувшего его избирательным объединением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</si>
  <si>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</si>
  <si>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</si>
  <si>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</si>
  <si>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 xml:space="preserve">         в том числе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</si>
  <si>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</si>
  <si>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</si>
  <si>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</si>
  <si>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</si>
  <si>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</si>
  <si>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</si>
  <si>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</si>
  <si>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</si>
  <si>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</si>
  <si>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</si>
  <si>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</si>
  <si>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материалов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</si>
  <si>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</si>
  <si>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</si>
  <si>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</si>
  <si>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</si>
  <si>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</t>
  </si>
  <si>
    <t>Денежных средств, пропорционально перечисленным в избирательный фонд</t>
  </si>
  <si>
    <t xml:space="preserve">      в том числе</t>
  </si>
  <si>
    <r>
      <t xml:space="preserve">Остаток средств фонда на дату сдачи отчета (заверяется банковской справкой) </t>
    </r>
    <r>
      <rPr>
        <b/>
        <vertAlign val="subscript"/>
        <sz val="10"/>
        <color theme="1"/>
        <rFont val="Times New Roman"/>
        <family val="1"/>
        <charset val="204"/>
      </rPr>
      <t>(стр.300=стр.10-стр.120-стр.190-стр.290)</t>
    </r>
  </si>
  <si>
    <t xml:space="preserve">          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</si>
  <si>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(подпись, дата, инициалы, фамилия)</t>
  </si>
  <si>
    <t xml:space="preserve">Уполномоченный представитель по финансовым вопросам по кандидата </t>
  </si>
  <si>
    <t xml:space="preserve">24.07.2015 г., В.А. Правицкая  </t>
  </si>
  <si>
    <t>№ 40810810007009000055 в дополнительном офисе № 8592/0428 Белгородского отделения № 8592 ОАО "Сбербанк России" по адресу: Белгородская область, Волоконовский район, п. Волоконовка, ул. Ленина, 18</t>
  </si>
  <si>
    <r>
      <rPr>
        <sz val="14"/>
        <color theme="1"/>
        <rFont val="Times New Roman"/>
        <family val="1"/>
        <charset val="204"/>
      </rPr>
      <t>о поступлении и расходовании средств избирательного фонда кандидата</t>
    </r>
    <r>
      <rPr>
        <b/>
        <sz val="14"/>
        <color theme="1"/>
        <rFont val="Times New Roman"/>
        <family val="1"/>
        <charset val="204"/>
      </rPr>
      <t xml:space="preserve">   Лисова Сергея Васильевича, выдвинутого избирательным объединением «Белгородское региональное объединение Всероссийской политической партии «ЕДИНАЯ РОССИЯ» по Волоконовскому одномандатному избирательному округу № 11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</si>
</sst>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/>
    <xf numFmtId="0" fontId="6" fillId="0" borderId="0" xfId="0" applyFont="1"/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16" fontId="8" fillId="0" borderId="3" xfId="0" applyNumberFormat="1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wrapText="1"/>
    </xf>
    <xf numFmtId="0" fontId="10" fillId="0" borderId="0" xfId="1" applyAlignment="1" applyProtection="1"/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2" fontId="3" fillId="0" borderId="3" xfId="0" applyNumberFormat="1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82;&#1083;&#1080;&#1077;&#1085;&#1090;&#1099;\&#1042;&#1099;&#1073;&#1086;&#1088;&#1099;\&#1048;&#1079;&#1073;&#1080;&#1088;&#1072;&#1090;&#1077;&#1083;&#1100;&#1085;&#1099;&#1077;%20&#1092;&#1080;&#1085;&#1086;&#1090;&#1095;&#1077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Ф1"/>
      <sheetName val="П11Ф8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4" workbookViewId="0">
      <selection activeCell="A7" sqref="A7:E7"/>
    </sheetView>
  </sheetViews>
  <sheetFormatPr defaultRowHeight="15"/>
  <cols>
    <col min="2" max="2" width="42.85546875" customWidth="1"/>
    <col min="3" max="3" width="14.140625" customWidth="1"/>
    <col min="4" max="4" width="10.85546875" customWidth="1"/>
    <col min="5" max="5" width="16.42578125" customWidth="1"/>
    <col min="6" max="6" width="15.28515625" customWidth="1"/>
    <col min="7" max="7" width="15.85546875" customWidth="1"/>
    <col min="8" max="8" width="15.42578125" customWidth="1"/>
    <col min="9" max="9" width="14.140625" customWidth="1"/>
  </cols>
  <sheetData>
    <row r="1" spans="1:9" ht="15.75">
      <c r="A1" s="1"/>
      <c r="B1" s="2"/>
      <c r="E1" s="3" t="s">
        <v>0</v>
      </c>
      <c r="F1" s="2"/>
      <c r="G1" s="2"/>
      <c r="H1" s="2"/>
      <c r="I1" s="2"/>
    </row>
    <row r="2" spans="1:9">
      <c r="I2" s="3"/>
    </row>
    <row r="3" spans="1:9" s="4" customFormat="1" ht="19.5" customHeight="1">
      <c r="A3" s="26" t="s">
        <v>1</v>
      </c>
      <c r="B3" s="26"/>
      <c r="C3" s="26"/>
      <c r="D3" s="26"/>
      <c r="E3" s="26"/>
    </row>
    <row r="4" spans="1:9" s="4" customFormat="1">
      <c r="A4" s="27" t="s">
        <v>2</v>
      </c>
      <c r="B4" s="27"/>
      <c r="C4" s="27"/>
      <c r="D4" s="27"/>
      <c r="E4" s="27"/>
    </row>
    <row r="5" spans="1:9" s="4" customFormat="1" ht="96.75" customHeight="1">
      <c r="A5" s="28" t="s">
        <v>49</v>
      </c>
      <c r="B5" s="28"/>
      <c r="C5" s="28"/>
      <c r="D5" s="28"/>
      <c r="E5" s="28"/>
      <c r="F5" s="5"/>
      <c r="G5" s="5"/>
      <c r="H5" s="5"/>
      <c r="I5" s="5"/>
    </row>
    <row r="6" spans="1:9" s="4" customFormat="1">
      <c r="A6" s="27" t="s">
        <v>3</v>
      </c>
      <c r="B6" s="27"/>
      <c r="C6" s="27"/>
      <c r="D6" s="27"/>
      <c r="E6" s="27"/>
    </row>
    <row r="7" spans="1:9" s="4" customFormat="1" ht="48.75" customHeight="1">
      <c r="A7" s="29" t="s">
        <v>48</v>
      </c>
      <c r="B7" s="29"/>
      <c r="C7" s="29"/>
      <c r="D7" s="29"/>
      <c r="E7" s="29"/>
    </row>
    <row r="8" spans="1:9" s="4" customFormat="1">
      <c r="A8" s="27" t="s">
        <v>4</v>
      </c>
      <c r="B8" s="27"/>
      <c r="C8" s="27"/>
      <c r="D8" s="27"/>
      <c r="E8" s="27"/>
    </row>
    <row r="9" spans="1:9" s="4" customFormat="1"/>
    <row r="10" spans="1:9">
      <c r="A10" s="6"/>
    </row>
    <row r="11" spans="1:9">
      <c r="A11" s="30" t="s">
        <v>5</v>
      </c>
      <c r="B11" s="30"/>
      <c r="C11" s="7" t="s">
        <v>6</v>
      </c>
      <c r="D11" s="7" t="s">
        <v>7</v>
      </c>
      <c r="E11" s="7" t="s">
        <v>8</v>
      </c>
    </row>
    <row r="12" spans="1:9">
      <c r="A12" s="31">
        <v>1</v>
      </c>
      <c r="B12" s="31"/>
      <c r="C12" s="8">
        <v>2</v>
      </c>
      <c r="D12" s="8">
        <v>3</v>
      </c>
      <c r="E12" s="8">
        <v>4</v>
      </c>
    </row>
    <row r="13" spans="1:9">
      <c r="A13" s="9">
        <v>1</v>
      </c>
      <c r="B13" s="9" t="s">
        <v>9</v>
      </c>
      <c r="C13" s="10">
        <v>10</v>
      </c>
      <c r="D13" s="18">
        <v>0</v>
      </c>
      <c r="E13" s="9"/>
    </row>
    <row r="14" spans="1:9">
      <c r="A14" s="22" t="s">
        <v>10</v>
      </c>
      <c r="B14" s="22"/>
      <c r="C14" s="22"/>
      <c r="D14" s="22"/>
      <c r="E14" s="22"/>
    </row>
    <row r="15" spans="1:9" ht="25.5">
      <c r="A15" s="11" t="str">
        <f>"1.1"</f>
        <v>1.1</v>
      </c>
      <c r="B15" s="12" t="s">
        <v>11</v>
      </c>
      <c r="C15" s="8">
        <v>20</v>
      </c>
      <c r="D15" s="19">
        <f>D17+D18+D19+D20</f>
        <v>0</v>
      </c>
      <c r="E15" s="12"/>
    </row>
    <row r="16" spans="1:9">
      <c r="A16" s="22" t="s">
        <v>12</v>
      </c>
      <c r="B16" s="22"/>
      <c r="C16" s="22"/>
      <c r="D16" s="22"/>
      <c r="E16" s="22"/>
    </row>
    <row r="17" spans="1:5" ht="25.5">
      <c r="A17" s="11" t="str">
        <f>"1.1.1"</f>
        <v>1.1.1</v>
      </c>
      <c r="B17" s="12" t="s">
        <v>13</v>
      </c>
      <c r="C17" s="8">
        <v>30</v>
      </c>
      <c r="D17" s="19">
        <f>SUMIF([1]П1Ф1!$C$20:$C$23,C17,[1]П1Ф1!$E$20:$E$23)</f>
        <v>0</v>
      </c>
      <c r="E17" s="12"/>
    </row>
    <row r="18" spans="1:5" ht="25.5">
      <c r="A18" s="11" t="str">
        <f>"1.1.2"</f>
        <v>1.1.2</v>
      </c>
      <c r="B18" s="12" t="s">
        <v>14</v>
      </c>
      <c r="C18" s="8">
        <v>40</v>
      </c>
      <c r="D18" s="19">
        <f>SUMIF([1]П1Ф1!$C$20:$C$23,C18,[1]П1Ф1!$E$20:$E$23)</f>
        <v>0</v>
      </c>
      <c r="E18" s="12"/>
    </row>
    <row r="19" spans="1:5">
      <c r="A19" s="11" t="str">
        <f>"1.1.3"</f>
        <v>1.1.3</v>
      </c>
      <c r="B19" s="12" t="s">
        <v>15</v>
      </c>
      <c r="C19" s="8">
        <v>50</v>
      </c>
      <c r="D19" s="19">
        <f>SUMIF([1]П1Ф1!$C$20:$C$23,C19,[1]П1Ф1!$E$20:$E$23)</f>
        <v>0</v>
      </c>
      <c r="E19" s="12"/>
    </row>
    <row r="20" spans="1:5" ht="25.5">
      <c r="A20" s="11" t="str">
        <f>"1.1.4"</f>
        <v>1.1.4</v>
      </c>
      <c r="B20" s="12" t="s">
        <v>16</v>
      </c>
      <c r="C20" s="8">
        <v>60</v>
      </c>
      <c r="D20" s="19">
        <f>SUMIF([1]П1Ф1!$C$20:$C$23,C20,[1]П1Ф1!$E$20:$E$23)</f>
        <v>0</v>
      </c>
      <c r="E20" s="12"/>
    </row>
    <row r="21" spans="1:5" ht="51.75">
      <c r="A21" s="11" t="str">
        <f>"1.2"</f>
        <v>1.2</v>
      </c>
      <c r="B21" s="13" t="s">
        <v>17</v>
      </c>
      <c r="C21" s="8">
        <v>70</v>
      </c>
      <c r="D21" s="19">
        <f>D23+D24+D25+D26</f>
        <v>0</v>
      </c>
      <c r="E21" s="12"/>
    </row>
    <row r="22" spans="1:5">
      <c r="A22" s="22" t="s">
        <v>18</v>
      </c>
      <c r="B22" s="22"/>
      <c r="C22" s="22"/>
      <c r="D22" s="22"/>
      <c r="E22" s="22"/>
    </row>
    <row r="23" spans="1:5" ht="25.5">
      <c r="A23" s="11" t="str">
        <f>"1.2.1"</f>
        <v>1.2.1</v>
      </c>
      <c r="B23" s="12" t="s">
        <v>13</v>
      </c>
      <c r="C23" s="8">
        <v>80</v>
      </c>
      <c r="D23" s="19">
        <f>SUMIF([1]П1Ф1!$C$20:$C$23,C23,[1]П1Ф1!$E$20:$E$23)</f>
        <v>0</v>
      </c>
      <c r="E23" s="12"/>
    </row>
    <row r="24" spans="1:5" ht="25.5">
      <c r="A24" s="11" t="str">
        <f>"1.2.2"</f>
        <v>1.2.2</v>
      </c>
      <c r="B24" s="12" t="s">
        <v>19</v>
      </c>
      <c r="C24" s="8">
        <v>90</v>
      </c>
      <c r="D24" s="19">
        <f>SUMIF([1]П1Ф1!$C$20:$C$23,C24,[1]П1Ф1!$E$20:$E$23)</f>
        <v>0</v>
      </c>
      <c r="E24" s="12"/>
    </row>
    <row r="25" spans="1:5">
      <c r="A25" s="11" t="str">
        <f>"1.2.3"</f>
        <v>1.2.3</v>
      </c>
      <c r="B25" s="12" t="s">
        <v>20</v>
      </c>
      <c r="C25" s="8">
        <v>100</v>
      </c>
      <c r="D25" s="19">
        <f>SUMIF([1]П1Ф1!$C$20:$C$23,C25,[1]П1Ф1!$E$20:$E$23)</f>
        <v>0</v>
      </c>
      <c r="E25" s="12"/>
    </row>
    <row r="26" spans="1:5">
      <c r="A26" s="11" t="str">
        <f>"1.2.4"</f>
        <v>1.2.4</v>
      </c>
      <c r="B26" s="12" t="s">
        <v>21</v>
      </c>
      <c r="C26" s="8">
        <v>110</v>
      </c>
      <c r="D26" s="19">
        <f>SUMIF([1]П1Ф1!$C$20:$C$23,C26,[1]П1Ф1!$E$20:$E$23)</f>
        <v>0</v>
      </c>
      <c r="E26" s="12"/>
    </row>
    <row r="27" spans="1:5" ht="25.5">
      <c r="A27" s="9">
        <v>2</v>
      </c>
      <c r="B27" s="9" t="s">
        <v>22</v>
      </c>
      <c r="C27" s="10">
        <v>120</v>
      </c>
      <c r="D27" s="18">
        <f>D29+D30+D35</f>
        <v>0</v>
      </c>
      <c r="E27" s="9"/>
    </row>
    <row r="28" spans="1:5">
      <c r="A28" s="22" t="s">
        <v>23</v>
      </c>
      <c r="B28" s="22"/>
      <c r="C28" s="22"/>
      <c r="D28" s="22"/>
      <c r="E28" s="22"/>
    </row>
    <row r="29" spans="1:5">
      <c r="A29" s="11" t="str">
        <f>"2.1"</f>
        <v>2.1</v>
      </c>
      <c r="B29" s="12" t="s">
        <v>24</v>
      </c>
      <c r="C29" s="8">
        <v>130</v>
      </c>
      <c r="D29" s="19">
        <f>SUMIF([1]П1Ф1!$D$39:$D$41,C29,[1]П1Ф1!$E$39:$E$41)</f>
        <v>0</v>
      </c>
      <c r="E29" s="12"/>
    </row>
    <row r="30" spans="1:5" ht="38.25">
      <c r="A30" s="11" t="str">
        <f>"2.2"</f>
        <v>2.2</v>
      </c>
      <c r="B30" s="12" t="s">
        <v>25</v>
      </c>
      <c r="C30" s="8">
        <v>140</v>
      </c>
      <c r="D30" s="19">
        <f>D32+D33+D34</f>
        <v>0</v>
      </c>
      <c r="E30" s="12"/>
    </row>
    <row r="31" spans="1:5">
      <c r="A31" s="22" t="s">
        <v>18</v>
      </c>
      <c r="B31" s="22"/>
      <c r="C31" s="22"/>
      <c r="D31" s="22"/>
      <c r="E31" s="22"/>
    </row>
    <row r="32" spans="1:5" ht="38.25">
      <c r="A32" s="11" t="str">
        <f>"2.2.1"</f>
        <v>2.2.1</v>
      </c>
      <c r="B32" s="12" t="s">
        <v>26</v>
      </c>
      <c r="C32" s="8">
        <v>150</v>
      </c>
      <c r="D32" s="19">
        <f>SUMIF([1]П1Ф1!$D$39:$D$41,C32,[1]П1Ф1!$E$39:$E$41)</f>
        <v>0</v>
      </c>
      <c r="E32" s="12"/>
    </row>
    <row r="33" spans="1:5" ht="38.25">
      <c r="A33" s="11" t="str">
        <f>"2.2.2"</f>
        <v>2.2.2</v>
      </c>
      <c r="B33" s="12" t="s">
        <v>27</v>
      </c>
      <c r="C33" s="8">
        <v>160</v>
      </c>
      <c r="D33" s="19">
        <f>SUMIF([1]П1Ф1!$D$39:$D$41,C33,[1]П1Ф1!$E$39:$E$41)</f>
        <v>0</v>
      </c>
      <c r="E33" s="12"/>
    </row>
    <row r="34" spans="1:5" ht="25.5">
      <c r="A34" s="11" t="str">
        <f>"2.2.3"</f>
        <v>2.2.3</v>
      </c>
      <c r="B34" s="12" t="s">
        <v>28</v>
      </c>
      <c r="C34" s="8">
        <v>170</v>
      </c>
      <c r="D34" s="19">
        <f>SUMIF([1]П1Ф1!$D$39:$D$41,C34,[1]П1Ф1!$E$39:$E$41)</f>
        <v>0</v>
      </c>
      <c r="E34" s="12"/>
    </row>
    <row r="35" spans="1:5" ht="25.5">
      <c r="A35" s="11" t="str">
        <f>"2.3"</f>
        <v>2.3</v>
      </c>
      <c r="B35" s="12" t="s">
        <v>29</v>
      </c>
      <c r="C35" s="8">
        <v>180</v>
      </c>
      <c r="D35" s="19">
        <f>SUMIF([1]П1Ф1!$D$39:$D$41,C35,[1]П1Ф1!$E$39:$E$41)</f>
        <v>0</v>
      </c>
      <c r="E35" s="12"/>
    </row>
    <row r="36" spans="1:5">
      <c r="A36" s="9">
        <v>3</v>
      </c>
      <c r="B36" s="9" t="s">
        <v>30</v>
      </c>
      <c r="C36" s="10">
        <v>190</v>
      </c>
      <c r="D36" s="18">
        <f>D38+D40+D41+D42+D43+D44+D45+D46</f>
        <v>0</v>
      </c>
      <c r="E36" s="9"/>
    </row>
    <row r="37" spans="1:5">
      <c r="A37" s="22" t="s">
        <v>23</v>
      </c>
      <c r="B37" s="22"/>
      <c r="C37" s="22"/>
      <c r="D37" s="22"/>
      <c r="E37" s="22"/>
    </row>
    <row r="38" spans="1:5">
      <c r="A38" s="11" t="str">
        <f>"3.1"</f>
        <v>3.1</v>
      </c>
      <c r="B38" s="12" t="s">
        <v>31</v>
      </c>
      <c r="C38" s="8">
        <v>200</v>
      </c>
      <c r="D38" s="19">
        <f>SUMIF([1]П1Ф1!$C$48:$C$50,C38,[1]П1Ф1!$D$48:$D$50)</f>
        <v>0</v>
      </c>
      <c r="E38" s="12"/>
    </row>
    <row r="39" spans="1:5" ht="25.5">
      <c r="A39" s="11" t="str">
        <f>"3.1.1"</f>
        <v>3.1.1</v>
      </c>
      <c r="B39" s="12" t="s">
        <v>32</v>
      </c>
      <c r="C39" s="8">
        <v>210</v>
      </c>
      <c r="D39" s="19">
        <f>SUMIF([1]П1Ф1!$C$48:$C$50,C39,[1]П1Ф1!$D$48:$D$50)</f>
        <v>0</v>
      </c>
      <c r="E39" s="12"/>
    </row>
    <row r="40" spans="1:5" ht="25.5">
      <c r="A40" s="11" t="str">
        <f>"3.2"</f>
        <v>3.2</v>
      </c>
      <c r="B40" s="12" t="s">
        <v>33</v>
      </c>
      <c r="C40" s="8">
        <v>220</v>
      </c>
      <c r="D40" s="19">
        <f>SUMIF([1]П1Ф1!$C$48:$C$50,C40,[1]П1Ф1!$D$48:$D$50)</f>
        <v>0</v>
      </c>
      <c r="E40" s="12"/>
    </row>
    <row r="41" spans="1:5" ht="25.5">
      <c r="A41" s="11" t="str">
        <f>"3.3"</f>
        <v>3.3</v>
      </c>
      <c r="B41" s="12" t="s">
        <v>34</v>
      </c>
      <c r="C41" s="8">
        <v>230</v>
      </c>
      <c r="D41" s="19">
        <f>SUMIF([1]П1Ф1!$C$48:$C$50,C41,[1]П1Ф1!$D$48:$D$50)</f>
        <v>0</v>
      </c>
      <c r="E41" s="12"/>
    </row>
    <row r="42" spans="1:5" ht="25.5">
      <c r="A42" s="11" t="str">
        <f>"3.4"</f>
        <v>3.4</v>
      </c>
      <c r="B42" s="12" t="s">
        <v>35</v>
      </c>
      <c r="C42" s="8">
        <v>240</v>
      </c>
      <c r="D42" s="19">
        <f>SUMIF([1]П1Ф1!$C$48:$C$50,C42,[1]П1Ф1!$D$48:$D$50)</f>
        <v>0</v>
      </c>
      <c r="E42" s="12"/>
    </row>
    <row r="43" spans="1:5">
      <c r="A43" s="11" t="str">
        <f>"3.5"</f>
        <v>3.5</v>
      </c>
      <c r="B43" s="12" t="s">
        <v>36</v>
      </c>
      <c r="C43" s="8">
        <v>250</v>
      </c>
      <c r="D43" s="19">
        <f>SUMIF([1]П1Ф1!$C$48:$C$50,C43,[1]П1Ф1!$D$48:$D$50)</f>
        <v>0</v>
      </c>
      <c r="E43" s="12"/>
    </row>
    <row r="44" spans="1:5" ht="25.5">
      <c r="A44" s="11" t="str">
        <f>"3.6"</f>
        <v>3.6</v>
      </c>
      <c r="B44" s="12" t="s">
        <v>37</v>
      </c>
      <c r="C44" s="8">
        <v>260</v>
      </c>
      <c r="D44" s="19">
        <f>SUMIF([1]П1Ф1!$C$48:$C$50,C44,[1]П1Ф1!$D$48:$D$50)</f>
        <v>0</v>
      </c>
      <c r="E44" s="12"/>
    </row>
    <row r="45" spans="1:5" ht="38.25">
      <c r="A45" s="11" t="str">
        <f>"3.7"</f>
        <v>3.7</v>
      </c>
      <c r="B45" s="12" t="s">
        <v>38</v>
      </c>
      <c r="C45" s="8">
        <v>270</v>
      </c>
      <c r="D45" s="19">
        <f>SUMIF([1]П1Ф1!$C$48:$C$50,C45,[1]П1Ф1!$D$48:$D$50)</f>
        <v>0</v>
      </c>
      <c r="E45" s="12"/>
    </row>
    <row r="46" spans="1:5" ht="38.25">
      <c r="A46" s="11" t="str">
        <f>"3.8"</f>
        <v>3.8</v>
      </c>
      <c r="B46" s="12" t="s">
        <v>39</v>
      </c>
      <c r="C46" s="8">
        <v>280</v>
      </c>
      <c r="D46" s="19">
        <f>SUMIF([1]П1Ф1!$C$48:$C$50,C46,[1]П1Ф1!$D$48:$D$50)</f>
        <v>0</v>
      </c>
      <c r="E46" s="12"/>
    </row>
    <row r="47" spans="1:5" ht="26.25">
      <c r="A47" s="9">
        <v>4</v>
      </c>
      <c r="B47" s="20" t="s">
        <v>40</v>
      </c>
      <c r="C47" s="10">
        <v>290</v>
      </c>
      <c r="D47" s="18">
        <v>0</v>
      </c>
      <c r="E47" s="9"/>
    </row>
    <row r="48" spans="1:5" ht="25.5">
      <c r="A48" s="11" t="str">
        <f>"4.1"</f>
        <v>4.1</v>
      </c>
      <c r="B48" s="12" t="s">
        <v>41</v>
      </c>
      <c r="C48" s="8">
        <v>300</v>
      </c>
      <c r="D48" s="19">
        <f>SUMIF([1]П1Ф1!$C$48:$C$50,C48,[1]П1Ф1!$D$48:$D$50)</f>
        <v>0</v>
      </c>
      <c r="E48" s="9"/>
    </row>
    <row r="49" spans="1:5">
      <c r="A49" s="12"/>
      <c r="B49" s="22" t="s">
        <v>42</v>
      </c>
      <c r="C49" s="22"/>
      <c r="D49" s="22"/>
      <c r="E49" s="22"/>
    </row>
    <row r="50" spans="1:5" ht="41.25">
      <c r="A50" s="9">
        <v>5</v>
      </c>
      <c r="B50" s="9" t="s">
        <v>43</v>
      </c>
      <c r="C50" s="10">
        <v>310</v>
      </c>
      <c r="D50" s="18">
        <v>0</v>
      </c>
      <c r="E50" s="9"/>
    </row>
    <row r="52" spans="1:5" ht="30" customHeight="1">
      <c r="A52" s="23" t="s">
        <v>44</v>
      </c>
      <c r="B52" s="23"/>
      <c r="C52" s="23"/>
      <c r="D52" s="23"/>
      <c r="E52" s="23"/>
    </row>
    <row r="53" spans="1:5">
      <c r="A53" s="14"/>
    </row>
    <row r="54" spans="1:5" s="4" customFormat="1" ht="15" customHeight="1">
      <c r="A54" s="24" t="s">
        <v>46</v>
      </c>
      <c r="B54" s="24"/>
      <c r="C54" s="15"/>
    </row>
    <row r="55" spans="1:5" s="4" customFormat="1" ht="45" customHeight="1">
      <c r="A55" s="24"/>
      <c r="B55" s="24"/>
      <c r="C55" s="25" t="s">
        <v>47</v>
      </c>
      <c r="D55" s="25"/>
      <c r="E55" s="25"/>
    </row>
    <row r="56" spans="1:5" s="4" customFormat="1" ht="15" customHeight="1">
      <c r="A56" s="16"/>
      <c r="B56" s="17"/>
      <c r="C56" s="21" t="s">
        <v>45</v>
      </c>
      <c r="D56" s="21"/>
      <c r="E56" s="21"/>
    </row>
  </sheetData>
  <mergeCells count="19">
    <mergeCell ref="A28:E28"/>
    <mergeCell ref="A3:E3"/>
    <mergeCell ref="A4:E4"/>
    <mergeCell ref="A5:E5"/>
    <mergeCell ref="A6:E6"/>
    <mergeCell ref="A7:E7"/>
    <mergeCell ref="A8:E8"/>
    <mergeCell ref="A11:B11"/>
    <mergeCell ref="A12:B12"/>
    <mergeCell ref="A14:E14"/>
    <mergeCell ref="A16:E16"/>
    <mergeCell ref="A22:E22"/>
    <mergeCell ref="C56:E56"/>
    <mergeCell ref="A31:E31"/>
    <mergeCell ref="A37:E37"/>
    <mergeCell ref="B49:E49"/>
    <mergeCell ref="A52:E52"/>
    <mergeCell ref="A54:B55"/>
    <mergeCell ref="C55:E55"/>
  </mergeCells>
  <pageMargins left="0.70866141732283472" right="0.70866141732283472" top="0.74803149606299213" bottom="0.74803149606299213" header="0.31496062992125984" footer="0.31496062992125984"/>
  <pageSetup paperSize="9" scale="93" fitToHeight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П11Ф8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2015-07-23T05:40:00Z</dcterms:created>
  <dcterms:modified xsi:type="dcterms:W3CDTF">2015-07-28T10:25:45Z</dcterms:modified>
</cp:coreProperties>
</file>